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hew\Documents\FFG SWRPG\Various Resources\"/>
    </mc:Choice>
  </mc:AlternateContent>
  <xr:revisionPtr revIDLastSave="0" documentId="13_ncr:1_{DB82C189-5520-45A7-A4E6-EEE8848FADA3}" xr6:coauthVersionLast="47" xr6:coauthVersionMax="47" xr10:uidLastSave="{00000000-0000-0000-0000-000000000000}"/>
  <bookViews>
    <workbookView xWindow="-120" yWindow="-120" windowWidth="20730" windowHeight="11160" tabRatio="680" xr2:uid="{158315CC-D965-4513-B543-84ACCDA9EECE}"/>
  </bookViews>
  <sheets>
    <sheet name="Calculator" sheetId="1" r:id="rId1"/>
    <sheet name="Ships (table)" sheetId="2" r:id="rId2"/>
    <sheet name="Games (table)" sheetId="6" r:id="rId3"/>
    <sheet name="Region Modifier (table)" sheetId="3" r:id="rId4"/>
    <sheet name="Hyperlane Speed (table)" sheetId="4" r:id="rId5"/>
    <sheet name="Fuel Cost (table)" sheetId="5" r:id="rId6"/>
  </sheets>
  <definedNames>
    <definedName name="rngAdditionalModifiers">Calculator!$D$6</definedName>
    <definedName name="rngCampaign">tblGames[Campaign]</definedName>
    <definedName name="rngFuelCost">tblFuel[Class]</definedName>
    <definedName name="rngHour_Fuel">Calculator!$D$4</definedName>
    <definedName name="rngHour_Inch">Calculator!$D$2</definedName>
    <definedName name="rngHour_Minutes">Calculator!$D$3</definedName>
    <definedName name="rngHyperdrive">tblShips[Ship]</definedName>
    <definedName name="rngHyperlane">tblHyperlane[Hyperlane]</definedName>
    <definedName name="rngPortClass">Calculator!$D$5</definedName>
    <definedName name="rngRegion">tblRegion[Region]</definedName>
    <definedName name="rngShip">Calculator!$D$1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2" i="1"/>
  <c r="F12" i="1" l="1"/>
  <c r="C17" i="1"/>
  <c r="H12" i="1" l="1"/>
  <c r="G12" i="1"/>
  <c r="F11" i="1"/>
  <c r="F10" i="1"/>
  <c r="G10" i="1" s="1"/>
  <c r="F9" i="1"/>
  <c r="F16" i="1"/>
  <c r="F15" i="1"/>
  <c r="H15" i="1" s="1"/>
  <c r="F14" i="1"/>
  <c r="G14" i="1" s="1"/>
  <c r="F13" i="1"/>
  <c r="H10" i="1" l="1"/>
  <c r="I10" i="1" s="1"/>
  <c r="G15" i="1"/>
  <c r="J15" i="1"/>
  <c r="H11" i="1"/>
  <c r="G11" i="1"/>
  <c r="H14" i="1"/>
  <c r="G16" i="1"/>
  <c r="H16" i="1"/>
  <c r="I16" i="1" s="1"/>
  <c r="H9" i="1"/>
  <c r="G9" i="1"/>
  <c r="G13" i="1"/>
  <c r="H13" i="1"/>
  <c r="I13" i="1" s="1"/>
  <c r="J12" i="1"/>
  <c r="F17" i="1"/>
  <c r="I12" i="1"/>
  <c r="I15" i="1"/>
  <c r="J10" i="1" l="1"/>
  <c r="J11" i="1"/>
  <c r="J9" i="1"/>
  <c r="I9" i="1"/>
  <c r="J16" i="1"/>
  <c r="I14" i="1"/>
  <c r="J14" i="1"/>
  <c r="J13" i="1"/>
  <c r="I11" i="1"/>
  <c r="H17" i="1"/>
  <c r="G17" i="1"/>
  <c r="I17" i="1" l="1"/>
  <c r="K12" i="1" s="1"/>
  <c r="J17" i="1"/>
  <c r="K15" i="1" l="1"/>
  <c r="K10" i="1"/>
  <c r="K13" i="1"/>
  <c r="K9" i="1"/>
  <c r="K11" i="1"/>
  <c r="K16" i="1"/>
  <c r="K14" i="1"/>
  <c r="K17" i="1" l="1"/>
</calcChain>
</file>

<file path=xl/sharedStrings.xml><?xml version="1.0" encoding="utf-8"?>
<sst xmlns="http://schemas.openxmlformats.org/spreadsheetml/2006/main" count="91" uniqueCount="57">
  <si>
    <t>Distance (Inches)</t>
  </si>
  <si>
    <t>Modifier</t>
  </si>
  <si>
    <t>Hours</t>
  </si>
  <si>
    <t>Minutes</t>
  </si>
  <si>
    <t>Hour:Inch</t>
  </si>
  <si>
    <t>Ship</t>
  </si>
  <si>
    <t>Hour:Minutes</t>
  </si>
  <si>
    <t>Drive Class</t>
  </si>
  <si>
    <t>Leg</t>
  </si>
  <si>
    <t>Leg 1</t>
  </si>
  <si>
    <t>Leg 2</t>
  </si>
  <si>
    <t>Leg 3</t>
  </si>
  <si>
    <t>Leg 4</t>
  </si>
  <si>
    <t>Region</t>
  </si>
  <si>
    <t>Deep Core</t>
  </si>
  <si>
    <t>Inner Rim</t>
  </si>
  <si>
    <t>Colonies</t>
  </si>
  <si>
    <t>Mid Rim</t>
  </si>
  <si>
    <t>Outer Rim</t>
  </si>
  <si>
    <t>Wild Space</t>
  </si>
  <si>
    <t>Unknown Regions</t>
  </si>
  <si>
    <t>Expansion Regions</t>
  </si>
  <si>
    <t>Leg 5</t>
  </si>
  <si>
    <t>Core Worlds</t>
  </si>
  <si>
    <t>Route</t>
  </si>
  <si>
    <t>Total</t>
  </si>
  <si>
    <t>Coruscant-Corellia</t>
  </si>
  <si>
    <t>Fuel</t>
  </si>
  <si>
    <t>Hour:Fuel</t>
  </si>
  <si>
    <t>Game</t>
  </si>
  <si>
    <t>Hyperlane</t>
  </si>
  <si>
    <t>Speed</t>
  </si>
  <si>
    <t>Major</t>
  </si>
  <si>
    <t>Minor</t>
  </si>
  <si>
    <t>Uncharted</t>
  </si>
  <si>
    <t>Indeterminate</t>
  </si>
  <si>
    <t>Class</t>
  </si>
  <si>
    <t>Class 1</t>
  </si>
  <si>
    <t>Class 2</t>
  </si>
  <si>
    <t>Class 3</t>
  </si>
  <si>
    <t>Class 4</t>
  </si>
  <si>
    <t>Class 5</t>
  </si>
  <si>
    <t>Starport Class</t>
  </si>
  <si>
    <t>Additional Modifiers</t>
  </si>
  <si>
    <t>Trip Cost</t>
  </si>
  <si>
    <t>Real Cost</t>
  </si>
  <si>
    <t>Proportional Cost</t>
  </si>
  <si>
    <t>Fuel Cost</t>
  </si>
  <si>
    <t>Campaign</t>
  </si>
  <si>
    <t>Example 1</t>
  </si>
  <si>
    <t>Example 2</t>
  </si>
  <si>
    <t>Example 3</t>
  </si>
  <si>
    <t>Game A</t>
  </si>
  <si>
    <t>Game B</t>
  </si>
  <si>
    <t>Game C</t>
  </si>
  <si>
    <t>Coruscant-Centares</t>
  </si>
  <si>
    <t>Centares-Handooine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</si>
</sst>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2" fontId="0" fillId="0" borderId="0" xfId="0" applyNumberFormat="1"/>
    <xf numFmtId="0" fontId="0" fillId="0" borderId="0" xfId="0" applyNumberFormat="1" applyFont="1"/>
    <xf numFmtId="0" fontId="0" fillId="0" borderId="0" xfId="0" applyNumberFormat="1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21">
    <dxf>
      <numFmt numFmtId="164" formatCode="0.0"/>
    </dxf>
    <dxf>
      <numFmt numFmtId="164" formatCode="0.0"/>
      <alignment horizontal="right" vertical="bottom" textRotation="0" wrapText="0" indent="0" justifyLastLine="0" shrinkToFit="0" readingOrder="0"/>
    </dxf>
    <dxf>
      <numFmt numFmtId="164" formatCode="0.0"/>
    </dxf>
    <dxf>
      <numFmt numFmtId="164" formatCode="0.0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2" formatCode="0.00"/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BACDAB5-3E39-4E5D-BE58-B6BFDDA2C9D7}" name="tblHypeCalc" displayName="tblHypeCalc" ref="A8:K17" totalsRowCount="1" headerRowDxfId="20">
  <autoFilter ref="A8:K16" xr:uid="{2BACDAB5-3E39-4E5D-BE58-B6BFDDA2C9D7}"/>
  <tableColumns count="11">
    <tableColumn id="2" xr3:uid="{1E1EF95D-6FB3-4A80-B66F-9F7C141B3010}" name="Route" totalsRowLabel="Total"/>
    <tableColumn id="8" xr3:uid="{7C4B8E0A-8EE8-4BC1-A841-89235145B2D1}" name="Leg"/>
    <tableColumn id="3" xr3:uid="{08DEAB8A-F096-446A-A759-9DD33253D705}" name="Distance (Inches)" totalsRowFunction="sum" dataDxfId="9" totalsRowDxfId="8"/>
    <tableColumn id="4" xr3:uid="{33CCD8AD-85D5-4CEA-BA39-CF8367B0092E}" name="Hyperlane"/>
    <tableColumn id="5" xr3:uid="{ECB4E3E5-6755-405D-A317-3DB381840374}" name="Region"/>
    <tableColumn id="6" xr3:uid="{DB117620-3C98-4869-A11D-61FC062D5FDA}" name="Hours" totalsRowFunction="sum" dataDxfId="7">
      <calculatedColumnFormula>IFERROR((tblHypeCalc[[#This Row],[Distance (Inches)]]*rngHour_Inch*VLOOKUP(rngShip,tblShips[],2,FALSE)*VLOOKUP(tblHypeCalc[[#This Row],[Hyperlane]],tblHyperlane[],2,FALSE)*VLOOKUP(tblHypeCalc[[#This Row],[Region]],tblRegion[],2,FALSE)*(1+rngAdditionalModifiers)),"")</calculatedColumnFormula>
    </tableColumn>
    <tableColumn id="7" xr3:uid="{937AC2D4-31B0-4CCD-8927-E11C894F08E8}" name="Minutes" totalsRowFunction="sum" dataDxfId="6">
      <calculatedColumnFormula>IFERROR((tblHypeCalc[[#This Row],[Hours]]*rngHour_Minutes),"")</calculatedColumnFormula>
    </tableColumn>
    <tableColumn id="9" xr3:uid="{D0056D4F-E768-40FD-BE28-47E51911717C}" name="Fuel" totalsRowFunction="custom" dataDxfId="5">
      <calculatedColumnFormula>IFERROR(ROUND((tblHypeCalc[[#This Row],[Hours]]*rngHour_Fuel),1),"")</calculatedColumnFormula>
      <totalsRowFormula>SUBTOTAL(109,tblHypeCalc[Fuel])</totalsRowFormula>
    </tableColumn>
    <tableColumn id="11" xr3:uid="{77A80EAF-459E-40E9-8243-13A225B21E7D}" name="Trip Cost" totalsRowFunction="custom" dataDxfId="4">
      <calculatedColumnFormula>IFERROR(ROUNDDOWN(tblHypeCalc[[#This Row],[Fuel]],0)*(VLOOKUP(rngPortClass,tblFuel[],2,FALSE))*(VLOOKUP(rngShip, tblShips[],3,FALSE)),"")</calculatedColumnFormula>
      <totalsRowFormula>ROUNDDOWN(SUM(tblHypeCalc[[#Totals],[Fuel]]),0)*(VLOOKUP($D$5,tblFuel[],2,FALSE))</totalsRowFormula>
    </tableColumn>
    <tableColumn id="16" xr3:uid="{34ED5838-AAA6-48B9-94B8-468A2F52F3B3}" name="Real Cost" totalsRowFunction="sum" dataDxfId="3" totalsRowDxfId="2">
      <calculatedColumnFormula>IFERROR((tblHypeCalc[[#This Row],[Fuel]])*(VLOOKUP(rngPortClass,tblFuel[],2,FALSE))*(VLOOKUP(rngShip, tblShips[],3,FALSE)),"")</calculatedColumnFormula>
    </tableColumn>
    <tableColumn id="13" xr3:uid="{BF817C8F-3047-4319-BA53-38A2E8CC564A}" name="Proportional Cost" totalsRowFunction="sum" dataDxfId="1" totalsRowDxfId="0">
      <calculatedColumnFormula>IFERROR(tblHypeCalc[[#This Row],[Fuel]]/tblHypeCalc[[#Totals],[Fuel]]*tblHypeCalc[[#Totals],[Trip Cost]]*(VLOOKUP(rngShip, tblShips[],3,FALSE)),"")</calculatedColumnFormula>
    </tableColumn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1B49EA5-DBCC-4567-BDE2-D260E5111C3C}" name="tblShips" displayName="tblShips" ref="A1:D4" totalsRowShown="0">
  <autoFilter ref="A1:D4" xr:uid="{51B49EA5-DBCC-4567-BDE2-D260E5111C3C}"/>
  <tableColumns count="4">
    <tableColumn id="1" xr3:uid="{D79D2369-ADAE-4065-B4A3-90A19CD9D9D4}" name="Ship" dataDxfId="19"/>
    <tableColumn id="2" xr3:uid="{26A91F59-51FB-4CBF-ABF8-FA6F69D0311B}" name="Drive Class" dataDxfId="18"/>
    <tableColumn id="4" xr3:uid="{13EE12F0-D4B1-40C8-8D56-E28BC421B594}" name="Fuel Cost" dataDxfId="17"/>
    <tableColumn id="3" xr3:uid="{1B2E820B-2C80-4E4E-9D40-55C850632BD2}" name="Game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32B3B1F-7220-4AE4-A368-7125AEECA386}" name="tblGames" displayName="tblGames" ref="A1:C4" totalsRowShown="0">
  <autoFilter ref="A1:C4" xr:uid="{132B3B1F-7220-4AE4-A368-7125AEECA386}"/>
  <tableColumns count="3">
    <tableColumn id="1" xr3:uid="{D88C09A5-BD2B-4D52-AF4D-9BAA79D54A1D}" name="Campaign" dataDxfId="16"/>
    <tableColumn id="2" xr3:uid="{C572EDAC-C9AE-4355-A24D-7CC8FBA0F6EC}" name="Hour:Inch" dataDxfId="15"/>
    <tableColumn id="3" xr3:uid="{0F36B8FF-FCE6-41E1-A29D-2858C764A01A}" name="Hour:Fuel" dataDxfId="14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7F8D1AA-E37B-4052-941D-BFD509388AB9}" name="tblRegion" displayName="tblRegion" ref="A1:B10" totalsRowShown="0" headerRowDxfId="13">
  <autoFilter ref="A1:B10" xr:uid="{D7F8D1AA-E37B-4052-941D-BFD509388AB9}"/>
  <tableColumns count="2">
    <tableColumn id="1" xr3:uid="{2816E382-D525-4693-BA7B-12382878FBEB}" name="Region"/>
    <tableColumn id="2" xr3:uid="{AA28CA38-4AC3-4732-89C6-2F33E655D554}" name="Modifier" dataDxfId="12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09FE70D-8348-481C-8CB9-D0F1B55662F8}" name="tblHyperlane" displayName="tblHyperlane" ref="A1:B5" totalsRowShown="0">
  <autoFilter ref="A1:B5" xr:uid="{509FE70D-8348-481C-8CB9-D0F1B55662F8}"/>
  <tableColumns count="2">
    <tableColumn id="1" xr3:uid="{19C6A272-051C-44B6-BD3B-5DF1C0B79A8B}" name="Hyperlane"/>
    <tableColumn id="2" xr3:uid="{2EFEBBC1-603D-49B4-9106-412C9781A6DE}" name="Speed" dataDxfId="11"/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AB14794-22F9-4D58-A0D9-228760B6BB51}" name="tblFuel" displayName="tblFuel" ref="A1:B6" totalsRowShown="0">
  <autoFilter ref="A1:B6" xr:uid="{DAB14794-22F9-4D58-A0D9-228760B6BB51}"/>
  <tableColumns count="2">
    <tableColumn id="1" xr3:uid="{71F36308-F09E-4C46-82E7-26E6D33C53B9}" name="Class"/>
    <tableColumn id="2" xr3:uid="{5CA6F394-C65B-44F3-803A-72F1BCBB9D31}" name="Fuel" dataDxfId="1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DEC09-2044-4BC0-B2D7-13776EE42700}">
  <dimension ref="A1:K26"/>
  <sheetViews>
    <sheetView tabSelected="1" zoomScaleNormal="100" workbookViewId="0"/>
  </sheetViews>
  <sheetFormatPr defaultRowHeight="15" x14ac:dyDescent="0.25"/>
  <cols>
    <col min="1" max="1" width="20" bestFit="1" customWidth="1"/>
    <col min="2" max="2" width="6.28515625" bestFit="1" customWidth="1"/>
    <col min="3" max="3" width="19.7109375" bestFit="1" customWidth="1"/>
    <col min="4" max="4" width="14" bestFit="1" customWidth="1"/>
    <col min="5" max="5" width="17.7109375" bestFit="1" customWidth="1"/>
    <col min="6" max="6" width="8.28515625" customWidth="1"/>
    <col min="7" max="7" width="10.5703125" customWidth="1"/>
    <col min="8" max="8" width="7.140625" bestFit="1" customWidth="1"/>
    <col min="9" max="9" width="11" bestFit="1" customWidth="1"/>
    <col min="10" max="10" width="11.42578125" bestFit="1" customWidth="1"/>
    <col min="11" max="11" width="18.85546875" bestFit="1" customWidth="1"/>
  </cols>
  <sheetData>
    <row r="1" spans="1:11" ht="15" customHeight="1" x14ac:dyDescent="0.25">
      <c r="C1" s="1" t="s">
        <v>5</v>
      </c>
      <c r="D1" s="13" t="s">
        <v>49</v>
      </c>
    </row>
    <row r="2" spans="1:11" ht="15" customHeight="1" x14ac:dyDescent="0.25">
      <c r="C2" s="1" t="s">
        <v>4</v>
      </c>
      <c r="D2" s="3">
        <f>IFERROR(VLOOKUP((VLOOKUP(rngShip,tblShips[],4,FALSE)),tblGames[],2,TRUE),"Check Ship")</f>
        <v>1</v>
      </c>
    </row>
    <row r="3" spans="1:11" ht="15" customHeight="1" x14ac:dyDescent="0.25">
      <c r="C3" s="1" t="s">
        <v>6</v>
      </c>
      <c r="D3" s="3">
        <v>60</v>
      </c>
    </row>
    <row r="4" spans="1:11" ht="15" customHeight="1" x14ac:dyDescent="0.25">
      <c r="C4" s="1" t="s">
        <v>28</v>
      </c>
      <c r="D4" s="3">
        <f>IFERROR(VLOOKUP((VLOOKUP(rngShip,tblShips[],4,FALSE)),tblGames[],3,TRUE),"Check Ship")</f>
        <v>0.5</v>
      </c>
    </row>
    <row r="5" spans="1:11" ht="15" customHeight="1" x14ac:dyDescent="0.25">
      <c r="C5" s="1" t="s">
        <v>42</v>
      </c>
      <c r="D5" s="3" t="s">
        <v>39</v>
      </c>
    </row>
    <row r="6" spans="1:11" ht="15" customHeight="1" x14ac:dyDescent="0.25">
      <c r="C6" s="1" t="s">
        <v>43</v>
      </c>
      <c r="D6" s="9">
        <v>0</v>
      </c>
    </row>
    <row r="7" spans="1:11" ht="15" customHeight="1" x14ac:dyDescent="0.25"/>
    <row r="8" spans="1:11" ht="15" customHeight="1" x14ac:dyDescent="0.25">
      <c r="A8" s="1" t="s">
        <v>24</v>
      </c>
      <c r="B8" s="1" t="s">
        <v>8</v>
      </c>
      <c r="C8" s="1" t="s">
        <v>0</v>
      </c>
      <c r="D8" s="1" t="s">
        <v>30</v>
      </c>
      <c r="E8" s="1" t="s">
        <v>13</v>
      </c>
      <c r="F8" s="1" t="s">
        <v>2</v>
      </c>
      <c r="G8" s="1" t="s">
        <v>3</v>
      </c>
      <c r="H8" s="1" t="s">
        <v>27</v>
      </c>
      <c r="I8" s="1" t="s">
        <v>44</v>
      </c>
      <c r="J8" s="1" t="s">
        <v>45</v>
      </c>
      <c r="K8" s="1" t="s">
        <v>46</v>
      </c>
    </row>
    <row r="9" spans="1:11" ht="15" customHeight="1" x14ac:dyDescent="0.25">
      <c r="A9" t="s">
        <v>26</v>
      </c>
      <c r="C9" s="4">
        <v>7.75</v>
      </c>
      <c r="D9" t="s">
        <v>32</v>
      </c>
      <c r="E9" t="s">
        <v>23</v>
      </c>
      <c r="F9" s="7">
        <f>IFERROR((tblHypeCalc[[#This Row],[Distance (Inches)]]*rngHour_Inch*VLOOKUP(rngShip,tblShips[],2,FALSE)*VLOOKUP(tblHypeCalc[[#This Row],[Hyperlane]],tblHyperlane[],2,FALSE)*VLOOKUP(tblHypeCalc[[#This Row],[Region]],tblRegion[],2,FALSE)*(1+rngAdditionalModifiers)),"")</f>
        <v>34.875</v>
      </c>
      <c r="G9" s="6">
        <f>IFERROR((tblHypeCalc[[#This Row],[Hours]]*rngHour_Minutes),"")</f>
        <v>2092.5</v>
      </c>
      <c r="H9" s="6">
        <f>IFERROR(ROUND((tblHypeCalc[[#This Row],[Hours]]*rngHour_Fuel),1),"")</f>
        <v>17.399999999999999</v>
      </c>
      <c r="I9" s="7">
        <f>IFERROR(ROUNDDOWN(tblHypeCalc[[#This Row],[Fuel]],0)*(VLOOKUP(rngPortClass,tblFuel[],2,FALSE))*(VLOOKUP(rngShip, tblShips[],3,FALSE)),"")</f>
        <v>425</v>
      </c>
      <c r="J9" s="8">
        <f>IFERROR((tblHypeCalc[[#This Row],[Fuel]])*(VLOOKUP(rngPortClass,tblFuel[],2,FALSE))*(VLOOKUP(rngShip, tblShips[],3,FALSE)),"")</f>
        <v>434.99999999999994</v>
      </c>
      <c r="K9" s="8">
        <f>IFERROR(tblHypeCalc[[#This Row],[Fuel]]/tblHypeCalc[[#Totals],[Fuel]]*tblHypeCalc[[#Totals],[Trip Cost]]*(VLOOKUP(rngShip, tblShips[],3,FALSE)),"")</f>
        <v>430.60606060606057</v>
      </c>
    </row>
    <row r="10" spans="1:11" ht="15" customHeight="1" x14ac:dyDescent="0.25">
      <c r="A10" t="s">
        <v>55</v>
      </c>
      <c r="B10" t="s">
        <v>9</v>
      </c>
      <c r="C10" s="4">
        <v>3.5</v>
      </c>
      <c r="D10" t="s">
        <v>32</v>
      </c>
      <c r="E10" t="s">
        <v>23</v>
      </c>
      <c r="F10" s="7">
        <f>IFERROR((tblHypeCalc[[#This Row],[Distance (Inches)]]*rngHour_Inch*VLOOKUP(rngShip,tblShips[],2,FALSE)*VLOOKUP(tblHypeCalc[[#This Row],[Hyperlane]],tblHyperlane[],2,FALSE)*VLOOKUP(tblHypeCalc[[#This Row],[Region]],tblRegion[],2,FALSE)*(1+rngAdditionalModifiers)),"")</f>
        <v>15.75</v>
      </c>
      <c r="G10" s="7">
        <f>IFERROR((tblHypeCalc[[#This Row],[Hours]]*rngHour_Minutes),"")</f>
        <v>945</v>
      </c>
      <c r="H10" s="7">
        <f>IFERROR(ROUND((tblHypeCalc[[#This Row],[Hours]]*rngHour_Fuel),1),"")</f>
        <v>7.9</v>
      </c>
      <c r="I10" s="7">
        <f>IFERROR(ROUNDDOWN(tblHypeCalc[[#This Row],[Fuel]],0)*(VLOOKUP(rngPortClass,tblFuel[],2,FALSE))*(VLOOKUP(rngShip, tblShips[],3,FALSE)),"")</f>
        <v>175</v>
      </c>
      <c r="J10" s="8">
        <f>IFERROR((tblHypeCalc[[#This Row],[Fuel]])*(VLOOKUP(rngPortClass,tblFuel[],2,FALSE))*(VLOOKUP(rngShip, tblShips[],3,FALSE)),"")</f>
        <v>197.5</v>
      </c>
      <c r="K10" s="8">
        <f>IFERROR(tblHypeCalc[[#This Row],[Fuel]]/tblHypeCalc[[#Totals],[Fuel]]*tblHypeCalc[[#Totals],[Trip Cost]]*(VLOOKUP(rngShip, tblShips[],3,FALSE)),"")</f>
        <v>195.50505050505052</v>
      </c>
    </row>
    <row r="11" spans="1:11" ht="15" customHeight="1" x14ac:dyDescent="0.25">
      <c r="A11" t="s">
        <v>55</v>
      </c>
      <c r="B11" t="s">
        <v>10</v>
      </c>
      <c r="C11" s="4">
        <v>2.5</v>
      </c>
      <c r="D11" t="s">
        <v>32</v>
      </c>
      <c r="E11" t="s">
        <v>16</v>
      </c>
      <c r="F11" s="7">
        <f>IFERROR((tblHypeCalc[[#This Row],[Distance (Inches)]]*rngHour_Inch*VLOOKUP(rngShip,tblShips[],2,FALSE)*VLOOKUP(tblHypeCalc[[#This Row],[Hyperlane]],tblHyperlane[],2,FALSE)*VLOOKUP(tblHypeCalc[[#This Row],[Region]],tblRegion[],2,FALSE)*(1+rngAdditionalModifiers)),"")</f>
        <v>7.5</v>
      </c>
      <c r="G11" s="7">
        <f>IFERROR((tblHypeCalc[[#This Row],[Hours]]*rngHour_Minutes),"")</f>
        <v>450</v>
      </c>
      <c r="H11" s="7">
        <f>IFERROR(ROUND((tblHypeCalc[[#This Row],[Hours]]*rngHour_Fuel),1),"")</f>
        <v>3.8</v>
      </c>
      <c r="I11" s="7">
        <f>IFERROR(ROUNDDOWN(tblHypeCalc[[#This Row],[Fuel]],0)*(VLOOKUP(rngPortClass,tblFuel[],2,FALSE))*(VLOOKUP(rngShip, tblShips[],3,FALSE)),"")</f>
        <v>75</v>
      </c>
      <c r="J11" s="8">
        <f>IFERROR((tblHypeCalc[[#This Row],[Fuel]])*(VLOOKUP(rngPortClass,tblFuel[],2,FALSE))*(VLOOKUP(rngShip, tblShips[],3,FALSE)),"")</f>
        <v>95</v>
      </c>
      <c r="K11" s="8">
        <f>IFERROR(tblHypeCalc[[#This Row],[Fuel]]/tblHypeCalc[[#Totals],[Fuel]]*tblHypeCalc[[#Totals],[Trip Cost]]*(VLOOKUP(rngShip, tblShips[],3,FALSE)),"")</f>
        <v>94.040404040404027</v>
      </c>
    </row>
    <row r="12" spans="1:11" ht="15" customHeight="1" x14ac:dyDescent="0.25">
      <c r="A12" t="s">
        <v>55</v>
      </c>
      <c r="B12" t="s">
        <v>11</v>
      </c>
      <c r="C12" s="4">
        <v>7.5</v>
      </c>
      <c r="D12" t="s">
        <v>32</v>
      </c>
      <c r="E12" t="s">
        <v>15</v>
      </c>
      <c r="F12" s="7">
        <f>IFERROR((tblHypeCalc[[#This Row],[Distance (Inches)]]*rngHour_Inch*VLOOKUP(rngShip,tblShips[],2,FALSE)*VLOOKUP(tblHypeCalc[[#This Row],[Hyperlane]],tblHyperlane[],2,FALSE)*VLOOKUP(tblHypeCalc[[#This Row],[Region]],tblRegion[],2,FALSE)*(1+rngAdditionalModifiers)),"")</f>
        <v>16.875</v>
      </c>
      <c r="G12" s="7">
        <f>IFERROR((tblHypeCalc[[#This Row],[Hours]]*rngHour_Minutes),"")</f>
        <v>1012.5</v>
      </c>
      <c r="H12" s="7">
        <f>IFERROR(ROUND((tblHypeCalc[[#This Row],[Hours]]*rngHour_Fuel),1),"")</f>
        <v>8.4</v>
      </c>
      <c r="I12" s="7">
        <f>IFERROR(ROUNDDOWN(tblHypeCalc[[#This Row],[Fuel]],0)*(VLOOKUP(rngPortClass,tblFuel[],2,FALSE))*(VLOOKUP(rngShip, tblShips[],3,FALSE)),"")</f>
        <v>200</v>
      </c>
      <c r="J12" s="8">
        <f>IFERROR((tblHypeCalc[[#This Row],[Fuel]])*(VLOOKUP(rngPortClass,tblFuel[],2,FALSE))*(VLOOKUP(rngShip, tblShips[],3,FALSE)),"")</f>
        <v>210</v>
      </c>
      <c r="K12" s="8">
        <f>IFERROR(tblHypeCalc[[#This Row],[Fuel]]/tblHypeCalc[[#Totals],[Fuel]]*tblHypeCalc[[#Totals],[Trip Cost]]*(VLOOKUP(rngShip, tblShips[],3,FALSE)),"")</f>
        <v>207.8787878787879</v>
      </c>
    </row>
    <row r="13" spans="1:11" ht="15" customHeight="1" x14ac:dyDescent="0.25">
      <c r="A13" t="s">
        <v>55</v>
      </c>
      <c r="B13" t="s">
        <v>12</v>
      </c>
      <c r="C13" s="4">
        <v>1</v>
      </c>
      <c r="D13" t="s">
        <v>32</v>
      </c>
      <c r="E13" t="s">
        <v>21</v>
      </c>
      <c r="F13" s="7">
        <f>IFERROR((tblHypeCalc[[#This Row],[Distance (Inches)]]*rngHour_Inch*VLOOKUP(rngShip,tblShips[],2,FALSE)*VLOOKUP(tblHypeCalc[[#This Row],[Hyperlane]],tblHyperlane[],2,FALSE)*VLOOKUP(tblHypeCalc[[#This Row],[Region]],tblRegion[],2,FALSE)*(1+rngAdditionalModifiers)),"")</f>
        <v>1.875</v>
      </c>
      <c r="G13" s="7">
        <f>IFERROR((tblHypeCalc[[#This Row],[Hours]]*rngHour_Minutes),"")</f>
        <v>112.5</v>
      </c>
      <c r="H13" s="7">
        <f>IFERROR(ROUND((tblHypeCalc[[#This Row],[Hours]]*rngHour_Fuel),1),"")</f>
        <v>0.9</v>
      </c>
      <c r="I13" s="7">
        <f>IFERROR(ROUNDDOWN(tblHypeCalc[[#This Row],[Fuel]],0)*(VLOOKUP(rngPortClass,tblFuel[],2,FALSE))*(VLOOKUP(rngShip, tblShips[],3,FALSE)),"")</f>
        <v>0</v>
      </c>
      <c r="J13" s="8">
        <f>IFERROR((tblHypeCalc[[#This Row],[Fuel]])*(VLOOKUP(rngPortClass,tblFuel[],2,FALSE))*(VLOOKUP(rngShip, tblShips[],3,FALSE)),"")</f>
        <v>22.5</v>
      </c>
      <c r="K13" s="8">
        <f>IFERROR(tblHypeCalc[[#This Row],[Fuel]]/tblHypeCalc[[#Totals],[Fuel]]*tblHypeCalc[[#Totals],[Trip Cost]]*(VLOOKUP(rngShip, tblShips[],3,FALSE)),"")</f>
        <v>22.272727272727273</v>
      </c>
    </row>
    <row r="14" spans="1:11" ht="15" customHeight="1" x14ac:dyDescent="0.25">
      <c r="A14" t="s">
        <v>55</v>
      </c>
      <c r="B14" t="s">
        <v>22</v>
      </c>
      <c r="C14" s="4">
        <v>8.75</v>
      </c>
      <c r="D14" t="s">
        <v>32</v>
      </c>
      <c r="E14" t="s">
        <v>17</v>
      </c>
      <c r="F14" s="7">
        <f>IFERROR((tblHypeCalc[[#This Row],[Distance (Inches)]]*rngHour_Inch*VLOOKUP(rngShip,tblShips[],2,FALSE)*VLOOKUP(tblHypeCalc[[#This Row],[Hyperlane]],tblHyperlane[],2,FALSE)*VLOOKUP(tblHypeCalc[[#This Row],[Region]],tblRegion[],2,FALSE)*(1+rngAdditionalModifiers)),"")</f>
        <v>14.437500000000002</v>
      </c>
      <c r="G14" s="7">
        <f>IFERROR((tblHypeCalc[[#This Row],[Hours]]*rngHour_Minutes),"")</f>
        <v>866.25000000000011</v>
      </c>
      <c r="H14" s="7">
        <f>IFERROR(ROUND((tblHypeCalc[[#This Row],[Hours]]*rngHour_Fuel),1),"")</f>
        <v>7.2</v>
      </c>
      <c r="I14" s="7">
        <f>IFERROR(ROUNDDOWN(tblHypeCalc[[#This Row],[Fuel]],0)*(VLOOKUP(rngPortClass,tblFuel[],2,FALSE))*(VLOOKUP(rngShip, tblShips[],3,FALSE)),"")</f>
        <v>175</v>
      </c>
      <c r="J14" s="8">
        <f>IFERROR((tblHypeCalc[[#This Row],[Fuel]])*(VLOOKUP(rngPortClass,tblFuel[],2,FALSE))*(VLOOKUP(rngShip, tblShips[],3,FALSE)),"")</f>
        <v>180</v>
      </c>
      <c r="K14" s="8">
        <f>IFERROR(tblHypeCalc[[#This Row],[Fuel]]/tblHypeCalc[[#Totals],[Fuel]]*tblHypeCalc[[#Totals],[Trip Cost]]*(VLOOKUP(rngShip, tblShips[],3,FALSE)),"")</f>
        <v>178.18181818181819</v>
      </c>
    </row>
    <row r="15" spans="1:11" ht="15" customHeight="1" x14ac:dyDescent="0.25">
      <c r="A15" t="s">
        <v>56</v>
      </c>
      <c r="B15" t="s">
        <v>9</v>
      </c>
      <c r="C15" s="4">
        <v>1.75</v>
      </c>
      <c r="D15" t="s">
        <v>33</v>
      </c>
      <c r="E15" t="s">
        <v>17</v>
      </c>
      <c r="F15" s="7">
        <f>IFERROR((tblHypeCalc[[#This Row],[Distance (Inches)]]*rngHour_Inch*VLOOKUP(rngShip,tblShips[],2,FALSE)*VLOOKUP(tblHypeCalc[[#This Row],[Hyperlane]],tblHyperlane[],2,FALSE)*VLOOKUP(tblHypeCalc[[#This Row],[Region]],tblRegion[],2,FALSE)*(1+rngAdditionalModifiers)),"")</f>
        <v>3.8500000000000005</v>
      </c>
      <c r="G15" s="7">
        <f>IFERROR((tblHypeCalc[[#This Row],[Hours]]*rngHour_Minutes),"")</f>
        <v>231.00000000000003</v>
      </c>
      <c r="H15" s="7">
        <f>IFERROR(ROUND((tblHypeCalc[[#This Row],[Hours]]*rngHour_Fuel),1),"")</f>
        <v>1.9</v>
      </c>
      <c r="I15" s="7">
        <f>IFERROR(ROUNDDOWN(tblHypeCalc[[#This Row],[Fuel]],0)*(VLOOKUP(rngPortClass,tblFuel[],2,FALSE))*(VLOOKUP(rngShip, tblShips[],3,FALSE)),"")</f>
        <v>25</v>
      </c>
      <c r="J15" s="8">
        <f>IFERROR((tblHypeCalc[[#This Row],[Fuel]])*(VLOOKUP(rngPortClass,tblFuel[],2,FALSE))*(VLOOKUP(rngShip, tblShips[],3,FALSE)),"")</f>
        <v>47.5</v>
      </c>
      <c r="K15" s="8">
        <f>IFERROR(tblHypeCalc[[#This Row],[Fuel]]/tblHypeCalc[[#Totals],[Fuel]]*tblHypeCalc[[#Totals],[Trip Cost]]*(VLOOKUP(rngShip, tblShips[],3,FALSE)),"")</f>
        <v>47.020202020202014</v>
      </c>
    </row>
    <row r="16" spans="1:11" ht="15" customHeight="1" x14ac:dyDescent="0.25">
      <c r="A16" t="s">
        <v>56</v>
      </c>
      <c r="B16" t="s">
        <v>10</v>
      </c>
      <c r="C16" s="4">
        <v>2</v>
      </c>
      <c r="D16" t="s">
        <v>33</v>
      </c>
      <c r="E16" t="s">
        <v>18</v>
      </c>
      <c r="F16" s="7">
        <f>IFERROR((tblHypeCalc[[#This Row],[Distance (Inches)]]*rngHour_Inch*VLOOKUP(rngShip,tblShips[],2,FALSE)*VLOOKUP(tblHypeCalc[[#This Row],[Hyperlane]],tblHyperlane[],2,FALSE)*VLOOKUP(tblHypeCalc[[#This Row],[Region]],tblRegion[],2,FALSE)*(1+rngAdditionalModifiers)),"")</f>
        <v>4</v>
      </c>
      <c r="G16" s="7">
        <f>IFERROR((tblHypeCalc[[#This Row],[Hours]]*rngHour_Minutes),"")</f>
        <v>240</v>
      </c>
      <c r="H16" s="7">
        <f>IFERROR(ROUND((tblHypeCalc[[#This Row],[Hours]]*rngHour_Fuel),1),"")</f>
        <v>2</v>
      </c>
      <c r="I16" s="7">
        <f>IFERROR(ROUNDDOWN(tblHypeCalc[[#This Row],[Fuel]],0)*(VLOOKUP(rngPortClass,tblFuel[],2,FALSE))*(VLOOKUP(rngShip, tblShips[],3,FALSE)),"")</f>
        <v>50</v>
      </c>
      <c r="J16" s="8">
        <f>IFERROR((tblHypeCalc[[#This Row],[Fuel]])*(VLOOKUP(rngPortClass,tblFuel[],2,FALSE))*(VLOOKUP(rngShip, tblShips[],3,FALSE)),"")</f>
        <v>50</v>
      </c>
      <c r="K16" s="8">
        <f>IFERROR(tblHypeCalc[[#This Row],[Fuel]]/tblHypeCalc[[#Totals],[Fuel]]*tblHypeCalc[[#Totals],[Trip Cost]]*(VLOOKUP(rngShip, tblShips[],3,FALSE)),"")</f>
        <v>49.494949494949502</v>
      </c>
    </row>
    <row r="17" spans="1:11" ht="15" customHeight="1" x14ac:dyDescent="0.25">
      <c r="A17" t="s">
        <v>25</v>
      </c>
      <c r="C17" s="11">
        <f>SUBTOTAL(109,tblHypeCalc[Distance (Inches)])</f>
        <v>34.75</v>
      </c>
      <c r="F17">
        <f>SUBTOTAL(109,tblHypeCalc[Hours])</f>
        <v>99.162499999999994</v>
      </c>
      <c r="G17">
        <f>SUBTOTAL(109,tblHypeCalc[Minutes])</f>
        <v>5949.75</v>
      </c>
      <c r="H17">
        <f>SUBTOTAL(109,tblHypeCalc[Fuel])</f>
        <v>49.5</v>
      </c>
      <c r="I17">
        <f>ROUNDDOWN(SUM(tblHypeCalc[[#Totals],[Fuel]]),0)*(VLOOKUP($D$5,tblFuel[],2,FALSE))</f>
        <v>1225</v>
      </c>
      <c r="J17" s="5">
        <f>SUBTOTAL(109,tblHypeCalc[Real Cost])</f>
        <v>1237.5</v>
      </c>
      <c r="K17" s="5">
        <f>SUBTOTAL(109,tblHypeCalc[Proportional Cost])</f>
        <v>1225</v>
      </c>
    </row>
    <row r="18" spans="1:11" ht="15" customHeight="1" x14ac:dyDescent="0.25"/>
    <row r="19" spans="1:11" ht="15" customHeight="1" x14ac:dyDescent="0.25"/>
    <row r="20" spans="1:11" ht="15" customHeight="1" x14ac:dyDescent="0.25"/>
    <row r="21" spans="1:11" ht="15" customHeight="1" x14ac:dyDescent="0.25"/>
    <row r="22" spans="1:11" ht="15" customHeight="1" x14ac:dyDescent="0.25"/>
    <row r="23" spans="1:11" ht="15" customHeight="1" x14ac:dyDescent="0.25"/>
    <row r="24" spans="1:11" ht="15" customHeight="1" x14ac:dyDescent="0.25"/>
    <row r="25" spans="1:11" ht="15" customHeight="1" x14ac:dyDescent="0.25"/>
    <row r="26" spans="1:11" ht="15" customHeight="1" x14ac:dyDescent="0.25"/>
  </sheetData>
  <phoneticPr fontId="2" type="noConversion"/>
  <dataValidations count="4">
    <dataValidation type="list" errorStyle="warning" allowBlank="1" showInputMessage="1" showErrorMessage="1" errorTitle="Ship Name" error="Check spelling, or add ship info to tblShip." sqref="D1" xr:uid="{731EBE4C-A5EF-4CBD-A4B9-BC6B11EA440A}">
      <formula1>rngHyperdrive</formula1>
    </dataValidation>
    <dataValidation type="list" allowBlank="1" showInputMessage="1" showErrorMessage="1" sqref="D5" xr:uid="{9E32BC9B-14F5-4B89-8050-D334987B4413}">
      <formula1>rngFuelCost</formula1>
    </dataValidation>
    <dataValidation type="list" allowBlank="1" showInputMessage="1" showErrorMessage="1" errorTitle="Regions" error="Invalid Region name (check spelling)." sqref="E9:E17" xr:uid="{44D1FE5C-5268-416B-80C7-D36BA9EDCEAD}">
      <formula1>rngRegion</formula1>
    </dataValidation>
    <dataValidation type="list" allowBlank="1" showInputMessage="1" showErrorMessage="1" errorTitle="Hyperlane Class" error="Check spelling._x000a_Major=Corellian Trade Spine etc._x000a_Minor=Braxant Run etc._x000a_Indeterminate=Routes not shown on the map_x000a_Uncharted=Systems with no charted hyperroutes" sqref="D9:D17" xr:uid="{9774E1B9-F59B-41A4-B70B-C3B4FD08AB65}">
      <formula1>rngHyperlane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CEDA9-9389-4E8D-8116-9DC069CE4E1D}">
  <dimension ref="A1:D4"/>
  <sheetViews>
    <sheetView workbookViewId="0">
      <selection activeCell="E6" sqref="E6"/>
    </sheetView>
  </sheetViews>
  <sheetFormatPr defaultRowHeight="15" x14ac:dyDescent="0.25"/>
  <cols>
    <col min="1" max="1" width="15" bestFit="1" customWidth="1"/>
    <col min="2" max="2" width="12.85546875" style="2" bestFit="1" customWidth="1"/>
    <col min="3" max="3" width="11.42578125" style="2" bestFit="1" customWidth="1"/>
    <col min="4" max="4" width="17.85546875" bestFit="1" customWidth="1"/>
    <col min="5" max="9" width="9.140625" customWidth="1"/>
  </cols>
  <sheetData>
    <row r="1" spans="1:4" x14ac:dyDescent="0.25">
      <c r="A1" s="1" t="s">
        <v>5</v>
      </c>
      <c r="B1" s="3" t="s">
        <v>7</v>
      </c>
      <c r="C1" s="3" t="s">
        <v>47</v>
      </c>
      <c r="D1" t="s">
        <v>29</v>
      </c>
    </row>
    <row r="2" spans="1:4" x14ac:dyDescent="0.25">
      <c r="A2" s="12" t="s">
        <v>49</v>
      </c>
      <c r="B2" s="2">
        <v>2</v>
      </c>
      <c r="C2" s="2">
        <v>1</v>
      </c>
      <c r="D2" t="s">
        <v>52</v>
      </c>
    </row>
    <row r="3" spans="1:4" x14ac:dyDescent="0.25">
      <c r="A3" s="12" t="s">
        <v>50</v>
      </c>
      <c r="B3" s="2">
        <v>3</v>
      </c>
      <c r="C3" s="2">
        <v>2</v>
      </c>
      <c r="D3" t="s">
        <v>53</v>
      </c>
    </row>
    <row r="4" spans="1:4" x14ac:dyDescent="0.25">
      <c r="A4" s="12" t="s">
        <v>51</v>
      </c>
      <c r="B4" s="2">
        <v>1</v>
      </c>
      <c r="C4" s="2">
        <v>1</v>
      </c>
      <c r="D4" t="s">
        <v>54</v>
      </c>
    </row>
  </sheetData>
  <dataValidations count="1">
    <dataValidation type="list" errorStyle="warning" allowBlank="1" showInputMessage="1" showErrorMessage="1" errorTitle="Game Name" error="Check spelling, or add game to tblGames." sqref="D2:D4" xr:uid="{5B7FC829-8992-4819-B377-FCD5382E044F}">
      <formula1>rngCampaign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E41CB-5817-4AA8-9E6D-1CDFBDB97003}">
  <dimension ref="A1:C4"/>
  <sheetViews>
    <sheetView workbookViewId="0">
      <selection activeCell="A5" sqref="A5"/>
    </sheetView>
  </sheetViews>
  <sheetFormatPr defaultRowHeight="15" x14ac:dyDescent="0.25"/>
  <cols>
    <col min="1" max="1" width="17.85546875" bestFit="1" customWidth="1"/>
    <col min="2" max="2" width="11.85546875" bestFit="1" customWidth="1"/>
    <col min="3" max="3" width="12" bestFit="1" customWidth="1"/>
  </cols>
  <sheetData>
    <row r="1" spans="1:3" x14ac:dyDescent="0.25">
      <c r="A1" t="s">
        <v>48</v>
      </c>
      <c r="B1" t="s">
        <v>4</v>
      </c>
      <c r="C1" t="s">
        <v>28</v>
      </c>
    </row>
    <row r="2" spans="1:3" x14ac:dyDescent="0.25">
      <c r="A2" s="14" t="s">
        <v>52</v>
      </c>
      <c r="B2" s="2">
        <v>1</v>
      </c>
      <c r="C2" s="2">
        <v>0.5</v>
      </c>
    </row>
    <row r="3" spans="1:3" x14ac:dyDescent="0.25">
      <c r="A3" s="14" t="s">
        <v>53</v>
      </c>
      <c r="B3" s="2">
        <v>2</v>
      </c>
      <c r="C3" s="2">
        <v>1</v>
      </c>
    </row>
    <row r="4" spans="1:3" x14ac:dyDescent="0.25">
      <c r="A4" s="14" t="s">
        <v>54</v>
      </c>
      <c r="B4" s="2">
        <v>1</v>
      </c>
      <c r="C4" s="2">
        <v>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1C078-80DE-45F8-A7C8-B959492AD28C}">
  <dimension ref="A1:B10"/>
  <sheetViews>
    <sheetView workbookViewId="0">
      <selection activeCell="D10" sqref="D10"/>
    </sheetView>
  </sheetViews>
  <sheetFormatPr defaultRowHeight="15" x14ac:dyDescent="0.25"/>
  <cols>
    <col min="1" max="1" width="17.7109375" bestFit="1" customWidth="1"/>
    <col min="2" max="2" width="11.140625" style="2" bestFit="1" customWidth="1"/>
  </cols>
  <sheetData>
    <row r="1" spans="1:2" x14ac:dyDescent="0.25">
      <c r="A1" s="1" t="s">
        <v>13</v>
      </c>
      <c r="B1" s="10" t="s">
        <v>1</v>
      </c>
    </row>
    <row r="2" spans="1:2" x14ac:dyDescent="0.25">
      <c r="A2" t="s">
        <v>14</v>
      </c>
      <c r="B2" s="4">
        <v>5</v>
      </c>
    </row>
    <row r="3" spans="1:2" x14ac:dyDescent="0.25">
      <c r="A3" t="s">
        <v>23</v>
      </c>
      <c r="B3" s="4">
        <v>3</v>
      </c>
    </row>
    <row r="4" spans="1:2" x14ac:dyDescent="0.25">
      <c r="A4" t="s">
        <v>16</v>
      </c>
      <c r="B4" s="4">
        <v>2</v>
      </c>
    </row>
    <row r="5" spans="1:2" x14ac:dyDescent="0.25">
      <c r="A5" t="s">
        <v>15</v>
      </c>
      <c r="B5" s="4">
        <v>1.5</v>
      </c>
    </row>
    <row r="6" spans="1:2" x14ac:dyDescent="0.25">
      <c r="A6" t="s">
        <v>21</v>
      </c>
      <c r="B6" s="4">
        <v>1.25</v>
      </c>
    </row>
    <row r="7" spans="1:2" x14ac:dyDescent="0.25">
      <c r="A7" t="s">
        <v>17</v>
      </c>
      <c r="B7" s="4">
        <v>1.1000000000000001</v>
      </c>
    </row>
    <row r="8" spans="1:2" x14ac:dyDescent="0.25">
      <c r="A8" t="s">
        <v>18</v>
      </c>
      <c r="B8" s="4">
        <v>1</v>
      </c>
    </row>
    <row r="9" spans="1:2" x14ac:dyDescent="0.25">
      <c r="A9" t="s">
        <v>19</v>
      </c>
      <c r="B9" s="4">
        <v>2</v>
      </c>
    </row>
    <row r="10" spans="1:2" x14ac:dyDescent="0.25">
      <c r="A10" t="s">
        <v>20</v>
      </c>
      <c r="B10" s="4">
        <v>5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C42E7-A2F7-43FD-8226-300562D21CCC}">
  <dimension ref="A1:B5"/>
  <sheetViews>
    <sheetView workbookViewId="0">
      <selection activeCell="B1" sqref="B1"/>
    </sheetView>
  </sheetViews>
  <sheetFormatPr defaultRowHeight="15" x14ac:dyDescent="0.25"/>
  <cols>
    <col min="1" max="1" width="14" bestFit="1" customWidth="1"/>
    <col min="2" max="2" width="8.85546875" style="2" bestFit="1" customWidth="1"/>
  </cols>
  <sheetData>
    <row r="1" spans="1:2" x14ac:dyDescent="0.25">
      <c r="A1" t="s">
        <v>30</v>
      </c>
      <c r="B1" s="3" t="s">
        <v>31</v>
      </c>
    </row>
    <row r="2" spans="1:2" x14ac:dyDescent="0.25">
      <c r="A2" t="s">
        <v>32</v>
      </c>
      <c r="B2" s="2">
        <v>0.75</v>
      </c>
    </row>
    <row r="3" spans="1:2" x14ac:dyDescent="0.25">
      <c r="A3" t="s">
        <v>33</v>
      </c>
      <c r="B3" s="2">
        <v>1</v>
      </c>
    </row>
    <row r="4" spans="1:2" x14ac:dyDescent="0.25">
      <c r="A4" t="s">
        <v>35</v>
      </c>
      <c r="B4" s="2">
        <v>1.25</v>
      </c>
    </row>
    <row r="5" spans="1:2" x14ac:dyDescent="0.25">
      <c r="A5" t="s">
        <v>34</v>
      </c>
      <c r="B5" s="2">
        <v>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9974F-1B18-41AE-BB89-75E5B9284A4C}">
  <dimension ref="A1:B6"/>
  <sheetViews>
    <sheetView workbookViewId="0">
      <selection activeCell="G3" sqref="G3"/>
    </sheetView>
  </sheetViews>
  <sheetFormatPr defaultRowHeight="15" x14ac:dyDescent="0.25"/>
  <cols>
    <col min="1" max="2" width="7.7109375" bestFit="1" customWidth="1"/>
  </cols>
  <sheetData>
    <row r="1" spans="1:2" x14ac:dyDescent="0.25">
      <c r="A1" t="s">
        <v>36</v>
      </c>
      <c r="B1" t="s">
        <v>27</v>
      </c>
    </row>
    <row r="2" spans="1:2" x14ac:dyDescent="0.25">
      <c r="A2" t="s">
        <v>37</v>
      </c>
      <c r="B2" s="2">
        <v>20</v>
      </c>
    </row>
    <row r="3" spans="1:2" x14ac:dyDescent="0.25">
      <c r="A3" t="s">
        <v>38</v>
      </c>
      <c r="B3" s="2">
        <v>25</v>
      </c>
    </row>
    <row r="4" spans="1:2" x14ac:dyDescent="0.25">
      <c r="A4" t="s">
        <v>39</v>
      </c>
      <c r="B4" s="2">
        <v>25</v>
      </c>
    </row>
    <row r="5" spans="1:2" x14ac:dyDescent="0.25">
      <c r="A5" t="s">
        <v>40</v>
      </c>
      <c r="B5" s="2">
        <v>30</v>
      </c>
    </row>
    <row r="6" spans="1:2" x14ac:dyDescent="0.25">
      <c r="A6" t="s">
        <v>41</v>
      </c>
      <c r="B6" s="2">
        <v>35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Calculator</vt:lpstr>
      <vt:lpstr>Ships (table)</vt:lpstr>
      <vt:lpstr>Games (table)</vt:lpstr>
      <vt:lpstr>Region Modifier (table)</vt:lpstr>
      <vt:lpstr>Hyperlane Speed (table)</vt:lpstr>
      <vt:lpstr>Fuel Cost (table)</vt:lpstr>
      <vt:lpstr>rngAdditionalModifiers</vt:lpstr>
      <vt:lpstr>rngCampaign</vt:lpstr>
      <vt:lpstr>rngFuelCost</vt:lpstr>
      <vt:lpstr>rngHour_Fuel</vt:lpstr>
      <vt:lpstr>rngHour_Inch</vt:lpstr>
      <vt:lpstr>rngHour_Minutes</vt:lpstr>
      <vt:lpstr>rngHyperdrive</vt:lpstr>
      <vt:lpstr>rngHyperlane</vt:lpstr>
      <vt:lpstr>rngPortClass</vt:lpstr>
      <vt:lpstr>rngRegion</vt:lpstr>
      <vt:lpstr>rngShip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2021-12-20T12:32:53Z</dcterms:created>
  <dcterms:modified xsi:type="dcterms:W3CDTF">2022-01-11T03:49:56Z</dcterms:modified>
</cp:coreProperties>
</file>